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90" windowWidth="9435" windowHeight="5475" activeTab="0"/>
  </bookViews>
  <sheets>
    <sheet name="Calculations" sheetId="1" r:id="rId1"/>
  </sheets>
  <definedNames>
    <definedName name="K-FACTOR">'Calculations'!#REF!</definedName>
    <definedName name="PROPERTY-TABLE">#REF!</definedName>
    <definedName name="ROUGHNESS-TABLE">#REF!</definedName>
    <definedName name="SIZE-TABLE">#REF!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<sst xmlns="http://schemas.openxmlformats.org/spreadsheetml/2006/main" count="24" uniqueCount="24">
  <si>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psig</t>
  </si>
  <si>
    <t>Temp =</t>
  </si>
  <si>
    <t xml:space="preserve"> deg F</t>
  </si>
  <si>
    <t>Air Flow Rate =</t>
  </si>
  <si>
    <t>Water Flow Rate =</t>
  </si>
  <si>
    <t>SCFM</t>
  </si>
  <si>
    <t xml:space="preserve"> inches</t>
  </si>
  <si>
    <t>Pressure =</t>
  </si>
  <si>
    <t>Orifice Flow Analysis</t>
  </si>
  <si>
    <t xml:space="preserve">Orifice diameter = </t>
  </si>
  <si>
    <t xml:space="preserve">Orifice flow coefficient = </t>
  </si>
  <si>
    <t>Properties of water</t>
  </si>
  <si>
    <t>Temp</t>
  </si>
  <si>
    <t>Density</t>
  </si>
  <si>
    <t>Deg F</t>
  </si>
  <si>
    <t>Rho(lbm/ft3)</t>
  </si>
  <si>
    <t xml:space="preserve">  0.61 is typical value</t>
  </si>
  <si>
    <t xml:space="preserve"> for a sharp edged orifice</t>
  </si>
  <si>
    <t>GPM</t>
  </si>
  <si>
    <t>Inputs are Yellow</t>
  </si>
  <si>
    <t xml:space="preserve">Altitude = </t>
  </si>
  <si>
    <t>Absolute Atmospheric Pressure</t>
  </si>
  <si>
    <t>PSIA</t>
  </si>
  <si>
    <t xml:space="preserve"> feet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</si>
</sst>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000_);\(#,##0.0000\)"/>
    <numFmt numFmtId="166" formatCode="#,##0.000000_);\(#,##0.000000\)"/>
    <numFmt numFmtId="167" formatCode="#,##0.00000000_);\(#,##0.00000000\)"/>
    <numFmt numFmtId="168" formatCode="#,##0.000_);\(#,##0.000\)"/>
    <numFmt numFmtId="169" formatCode="#,##0.0_);\(#,##0.0\)"/>
    <numFmt numFmtId="170" formatCode="0.00000"/>
    <numFmt numFmtId="171" formatCode="0.0000"/>
    <numFmt numFmtId="172" formatCode="0.000"/>
    <numFmt numFmtId="173" formatCode="0.0"/>
    <numFmt numFmtId="174" formatCode="#,##0.00000_);\(#,##0.00000\)"/>
    <numFmt numFmtId="175" formatCode="#,##0.0"/>
  </numFmts>
  <fonts count="43">
    <font>
      <sz val="12"/>
      <name val="SWISS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SWISS"/>
      <family val="0"/>
    </font>
    <font>
      <u val="single"/>
      <sz val="12"/>
      <color indexed="20"/>
      <name val="SWISS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SWISS"/>
      <family val="0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SWISS"/>
      <family val="0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2" borderId="0" xfId="0" applyNumberFormat="1" applyFill="1" applyAlignment="1">
      <alignment/>
    </xf>
    <xf numFmtId="0" fontId="21" fillId="0" borderId="0" xfId="0" applyFont="1" applyFill="1" applyBorder="1" applyAlignment="1" quotePrefix="1">
      <alignment horizontal="right" vertical="top"/>
    </xf>
    <xf numFmtId="175" fontId="21" fillId="0" borderId="10" xfId="0" applyNumberFormat="1" applyFont="1" applyFill="1" applyBorder="1" applyAlignment="1" quotePrefix="1">
      <alignment horizontal="center" vertical="top"/>
    </xf>
    <xf numFmtId="0" fontId="22" fillId="34" borderId="0" xfId="0" applyNumberFormat="1" applyFont="1" applyFill="1" applyAlignment="1" applyProtection="1">
      <alignment horizontal="centerContinuous"/>
      <protection locked="0"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/>
    </xf>
    <xf numFmtId="22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Continuous"/>
    </xf>
    <xf numFmtId="166" fontId="21" fillId="0" borderId="0" xfId="0" applyNumberFormat="1" applyFont="1" applyFill="1" applyAlignment="1">
      <alignment/>
    </xf>
    <xf numFmtId="0" fontId="21" fillId="35" borderId="11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 quotePrefix="1">
      <alignment horizontal="right"/>
    </xf>
    <xf numFmtId="0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 quotePrefix="1">
      <alignment horizontal="left"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1" fillId="0" borderId="11" xfId="0" applyNumberFormat="1" applyFont="1" applyFill="1" applyBorder="1" applyAlignment="1">
      <alignment horizontal="center"/>
    </xf>
    <xf numFmtId="39" fontId="21" fillId="0" borderId="11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39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 quotePrefix="1">
      <alignment horizontal="right"/>
    </xf>
    <xf numFmtId="173" fontId="22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39" fontId="22" fillId="0" borderId="12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 quotePrefix="1">
      <alignment horizontal="centerContinuous"/>
    </xf>
    <xf numFmtId="0" fontId="21" fillId="0" borderId="0" xfId="0" applyNumberFormat="1" applyFon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I28"/>
  <sheetViews>
    <sheetView showGridLines="0" tabSelected="1" showOutlineSymbols="0" zoomScalePageLayoutView="0" workbookViewId="0" topLeftCell="A1">
      <selection activeCell="E25" sqref="E25"/>
    </sheetView>
  </sheetViews>
  <sheetFormatPr defaultColWidth="8.796875" defaultRowHeight="15"/>
  <cols>
    <col min="1" max="1" width="2.796875" style="4" customWidth="1"/>
    <col min="2" max="2" width="23.59765625" style="4" bestFit="1" customWidth="1"/>
    <col min="3" max="3" width="8.796875" style="4" customWidth="1"/>
    <col min="4" max="4" width="6.796875" style="4" customWidth="1"/>
    <col min="5" max="5" width="13" style="4" customWidth="1"/>
    <col min="6" max="7" width="8.796875" style="4" customWidth="1"/>
    <col min="8" max="8" width="11.796875" style="5" customWidth="1"/>
    <col min="9" max="9" width="14.796875" style="5" customWidth="1"/>
    <col min="10" max="16384" width="8.796875" style="4" customWidth="1"/>
  </cols>
  <sheetData>
    <row r="1" spans="2:9" ht="15.75">
      <c r="B1" s="3" t="s">
        <v>19</v>
      </c>
      <c r="C1" s="3"/>
      <c r="D1" s="3"/>
      <c r="E1" s="3"/>
      <c r="F1" s="3"/>
      <c r="I1" s="6"/>
    </row>
    <row r="3" spans="2:5" ht="15.75">
      <c r="B3" s="25" t="s">
        <v>8</v>
      </c>
      <c r="C3" s="7"/>
      <c r="D3" s="7"/>
      <c r="E3" s="7"/>
    </row>
    <row r="4" ht="15.75">
      <c r="E4" s="8"/>
    </row>
    <row r="5" spans="2:4" ht="15.75">
      <c r="B5" s="14" t="s">
        <v>20</v>
      </c>
      <c r="C5" s="9">
        <v>0</v>
      </c>
      <c r="D5" s="13" t="s">
        <v>23</v>
      </c>
    </row>
    <row r="6" spans="2:9" ht="15.75">
      <c r="B6" s="10" t="s">
        <v>7</v>
      </c>
      <c r="C6" s="9">
        <v>100</v>
      </c>
      <c r="D6" s="4" t="s">
        <v>0</v>
      </c>
      <c r="E6" s="8"/>
      <c r="H6" s="11" t="s">
        <v>11</v>
      </c>
      <c r="I6" s="11"/>
    </row>
    <row r="7" spans="2:9" ht="15.75">
      <c r="B7" s="12" t="s">
        <v>1</v>
      </c>
      <c r="C7" s="9">
        <v>80</v>
      </c>
      <c r="D7" s="4" t="s">
        <v>2</v>
      </c>
      <c r="H7" s="5" t="s">
        <v>12</v>
      </c>
      <c r="I7" s="5" t="s">
        <v>13</v>
      </c>
    </row>
    <row r="8" spans="2:9" ht="15.75">
      <c r="B8" s="10" t="s">
        <v>9</v>
      </c>
      <c r="C8" s="9">
        <f>1/8</f>
        <v>0.125</v>
      </c>
      <c r="D8" s="13" t="s">
        <v>6</v>
      </c>
      <c r="H8" s="5" t="s">
        <v>14</v>
      </c>
      <c r="I8" s="5" t="s">
        <v>15</v>
      </c>
    </row>
    <row r="9" spans="2:9" ht="15.75">
      <c r="B9" s="14" t="s">
        <v>10</v>
      </c>
      <c r="C9" s="9">
        <v>0.61</v>
      </c>
      <c r="D9" s="15" t="s">
        <v>16</v>
      </c>
      <c r="H9" s="16">
        <v>32</v>
      </c>
      <c r="I9" s="17">
        <v>62.42</v>
      </c>
    </row>
    <row r="10" spans="2:9" ht="15.75">
      <c r="B10" s="12"/>
      <c r="C10" s="18"/>
      <c r="D10" s="4" t="s">
        <v>17</v>
      </c>
      <c r="H10" s="16">
        <v>40</v>
      </c>
      <c r="I10" s="17">
        <v>62.43</v>
      </c>
    </row>
    <row r="11" spans="5:9" ht="15.75">
      <c r="E11" s="19"/>
      <c r="H11" s="16">
        <v>50</v>
      </c>
      <c r="I11" s="17">
        <v>62.41</v>
      </c>
    </row>
    <row r="12" spans="2:9" ht="15.75">
      <c r="B12" s="1" t="s">
        <v>21</v>
      </c>
      <c r="C12" s="2">
        <f>0.00000000628202631955493*C5^2+-0.000521243200927684*C5+14.6805248848142</f>
        <v>14.6805248848142</v>
      </c>
      <c r="D12" s="26" t="s">
        <v>22</v>
      </c>
      <c r="E12" s="19"/>
      <c r="H12" s="16">
        <v>60</v>
      </c>
      <c r="I12" s="17">
        <v>62.37</v>
      </c>
    </row>
    <row r="13" spans="8:9" ht="15.75">
      <c r="H13" s="16">
        <v>70</v>
      </c>
      <c r="I13" s="17">
        <v>62.3</v>
      </c>
    </row>
    <row r="14" spans="2:9" ht="15.75">
      <c r="B14" s="20" t="s">
        <v>3</v>
      </c>
      <c r="C14" s="21">
        <f>(424.6*(3.14159*((C8/2)^2))*C9*(C6+C12))/(C7+459.67)^0.5</f>
        <v>15.690793220940328</v>
      </c>
      <c r="D14" s="22" t="s">
        <v>5</v>
      </c>
      <c r="H14" s="16">
        <v>80</v>
      </c>
      <c r="I14" s="17">
        <v>62.22</v>
      </c>
    </row>
    <row r="15" spans="2:9" ht="15.75">
      <c r="B15" s="20" t="s">
        <v>4</v>
      </c>
      <c r="C15" s="23">
        <f>SQRT((C6+C12)/VLOOKUP(C7,H9:I28,2)/(0.61+1)*2*32.2)/(1/7.481)/(4/(3.14159*(C8/12)^2))/(1/60)</f>
        <v>0.3284488774209198</v>
      </c>
      <c r="D15" s="24" t="s">
        <v>18</v>
      </c>
      <c r="H15" s="16">
        <v>90</v>
      </c>
      <c r="I15" s="17">
        <v>62.12</v>
      </c>
    </row>
    <row r="16" spans="8:9" ht="15.75">
      <c r="H16" s="16">
        <v>100</v>
      </c>
      <c r="I16" s="17">
        <v>62</v>
      </c>
    </row>
    <row r="17" spans="8:9" ht="15.75">
      <c r="H17" s="16">
        <f aca="true" t="shared" si="0" ref="H17:H27">H16+10</f>
        <v>110</v>
      </c>
      <c r="I17" s="17">
        <v>61.87</v>
      </c>
    </row>
    <row r="18" spans="8:9" ht="15.75">
      <c r="H18" s="16">
        <f t="shared" si="0"/>
        <v>120</v>
      </c>
      <c r="I18" s="17">
        <v>61.71</v>
      </c>
    </row>
    <row r="19" spans="8:9" ht="15.75">
      <c r="H19" s="16">
        <f t="shared" si="0"/>
        <v>130</v>
      </c>
      <c r="I19" s="17">
        <v>61.55</v>
      </c>
    </row>
    <row r="20" spans="8:9" ht="15.75">
      <c r="H20" s="16">
        <f t="shared" si="0"/>
        <v>140</v>
      </c>
      <c r="I20" s="17">
        <v>61.38</v>
      </c>
    </row>
    <row r="21" spans="8:9" ht="15.75">
      <c r="H21" s="16">
        <f t="shared" si="0"/>
        <v>150</v>
      </c>
      <c r="I21" s="17">
        <v>61.2</v>
      </c>
    </row>
    <row r="22" spans="8:9" ht="15.75">
      <c r="H22" s="16">
        <f t="shared" si="0"/>
        <v>160</v>
      </c>
      <c r="I22" s="17">
        <v>61</v>
      </c>
    </row>
    <row r="23" spans="8:9" ht="15.75">
      <c r="H23" s="16">
        <f t="shared" si="0"/>
        <v>170</v>
      </c>
      <c r="I23" s="17">
        <v>60.8</v>
      </c>
    </row>
    <row r="24" spans="8:9" ht="15.75">
      <c r="H24" s="16">
        <f t="shared" si="0"/>
        <v>180</v>
      </c>
      <c r="I24" s="17">
        <v>60.58</v>
      </c>
    </row>
    <row r="25" spans="8:9" ht="15.75">
      <c r="H25" s="16">
        <f t="shared" si="0"/>
        <v>190</v>
      </c>
      <c r="I25" s="17">
        <v>60.37</v>
      </c>
    </row>
    <row r="26" spans="8:9" ht="15.75">
      <c r="H26" s="16">
        <f t="shared" si="0"/>
        <v>200</v>
      </c>
      <c r="I26" s="17">
        <v>60.13</v>
      </c>
    </row>
    <row r="27" spans="8:9" ht="15.75">
      <c r="H27" s="16">
        <f t="shared" si="0"/>
        <v>210</v>
      </c>
      <c r="I27" s="17">
        <v>59.89</v>
      </c>
    </row>
    <row r="28" spans="8:9" ht="15.75">
      <c r="H28" s="16">
        <v>212</v>
      </c>
      <c r="I28" s="17">
        <v>59.83</v>
      </c>
    </row>
  </sheetData>
  <sheetProtection/>
  <mergeCells count="1">
    <mergeCell ref="H6:I6"/>
  </mergeCells>
  <printOptions horizontalCentered="1"/>
  <pageMargins left="0.5" right="0.5" top="0.75" bottom="0.7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Guertin</dc:creator>
  <cp:keywords/>
  <dc:description/>
  <cp:lastModifiedBy>Jim</cp:lastModifiedBy>
  <cp:lastPrinted>2004-03-16T18:41:38Z</cp:lastPrinted>
  <dcterms:created xsi:type="dcterms:W3CDTF">2004-01-15T19:38:52Z</dcterms:created>
  <dcterms:modified xsi:type="dcterms:W3CDTF">2016-01-24T19:29:14Z</dcterms:modified>
  <cp:category/>
  <cp:version/>
  <cp:contentType/>
  <cp:contentStatus/>
</cp:coreProperties>
</file>